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necom6352e68169-my.sharepoint.com/personal/christoffer_a_calca_dk/Documents/CALCA/0 - CALCA Armering/REBARMAT/EPD/"/>
    </mc:Choice>
  </mc:AlternateContent>
  <xr:revisionPtr revIDLastSave="4" documentId="13_ncr:1_{DBE2FC31-13DB-4F7C-A135-ED95A10848C7}" xr6:coauthVersionLast="47" xr6:coauthVersionMax="47" xr10:uidLastSave="{006990D8-27CA-461C-AAED-84B7A60C7D4F}"/>
  <bookViews>
    <workbookView xWindow="-120" yWindow="-120" windowWidth="51840" windowHeight="21120" xr2:uid="{00000000-000D-0000-FFFF-FFFF00000000}"/>
  </bookViews>
  <sheets>
    <sheet name="Simpel sammenlign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G39" i="2"/>
  <c r="O10" i="2"/>
  <c r="P10" i="2"/>
  <c r="W35" i="2"/>
  <c r="W37" i="2"/>
  <c r="W38" i="2" s="1"/>
  <c r="S46" i="2"/>
  <c r="S45" i="2"/>
  <c r="S43" i="2"/>
  <c r="G10" i="2"/>
  <c r="G38" i="2" s="1"/>
  <c r="O38" i="2" s="1"/>
  <c r="S38" i="2"/>
  <c r="K37" i="2"/>
  <c r="K38" i="2"/>
  <c r="K44" i="2"/>
  <c r="O46" i="2"/>
  <c r="K45" i="2"/>
  <c r="K46" i="2"/>
  <c r="K47" i="2"/>
  <c r="K48" i="2"/>
  <c r="K49" i="2"/>
  <c r="O49" i="2" s="1"/>
  <c r="K50" i="2"/>
  <c r="K51" i="2"/>
  <c r="O51" i="2" s="1"/>
  <c r="K35" i="2"/>
  <c r="K36" i="2"/>
  <c r="K39" i="2"/>
  <c r="O39" i="2"/>
  <c r="C47" i="2"/>
  <c r="C48" i="2"/>
  <c r="C49" i="2"/>
  <c r="C50" i="2"/>
  <c r="C51" i="2"/>
  <c r="C46" i="2"/>
  <c r="O50" i="2"/>
  <c r="O48" i="2"/>
  <c r="O47" i="2"/>
  <c r="O18" i="2"/>
  <c r="O17" i="2"/>
  <c r="G18" i="2"/>
  <c r="G17" i="2"/>
  <c r="O26" i="2"/>
  <c r="O27" i="2"/>
  <c r="O28" i="2"/>
  <c r="O29" i="2"/>
  <c r="O30" i="2"/>
  <c r="O25" i="2"/>
  <c r="K8" i="2"/>
  <c r="K6" i="2"/>
  <c r="C7" i="2"/>
  <c r="C6" i="2"/>
  <c r="C10" i="2" s="1"/>
  <c r="O37" i="2" l="1"/>
  <c r="S36" i="2"/>
  <c r="S39" i="2" s="1"/>
  <c r="K10" i="2"/>
</calcChain>
</file>

<file path=xl/sharedStrings.xml><?xml version="1.0" encoding="utf-8"?>
<sst xmlns="http://schemas.openxmlformats.org/spreadsheetml/2006/main" count="340" uniqueCount="49">
  <si>
    <t>A1-A3</t>
  </si>
  <si>
    <t>C3</t>
  </si>
  <si>
    <t>C4</t>
  </si>
  <si>
    <t>D</t>
  </si>
  <si>
    <r>
      <t>kg/CO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ækv.</t>
    </r>
  </si>
  <si>
    <t>Samlet</t>
  </si>
  <si>
    <r>
      <t>kg/CO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ækv.</t>
    </r>
  </si>
  <si>
    <t>EPD Skagen tråd</t>
  </si>
  <si>
    <t>Fase</t>
  </si>
  <si>
    <t>Enhed</t>
  </si>
  <si>
    <t>EPD Rebarmat</t>
  </si>
  <si>
    <t>Vægt Skagen tråd</t>
  </si>
  <si>
    <t>Vægt Rebarmat</t>
  </si>
  <si>
    <t>Vægt forskelle</t>
  </si>
  <si>
    <t>2mm</t>
  </si>
  <si>
    <t>5mm</t>
  </si>
  <si>
    <t>3mm</t>
  </si>
  <si>
    <t>4mm</t>
  </si>
  <si>
    <t>6mm</t>
  </si>
  <si>
    <t>Stænger</t>
  </si>
  <si>
    <t>8mm</t>
  </si>
  <si>
    <t>10mm</t>
  </si>
  <si>
    <t>12mm</t>
  </si>
  <si>
    <t>16mm</t>
  </si>
  <si>
    <t>kg/m2</t>
  </si>
  <si>
    <t>kg/m</t>
  </si>
  <si>
    <t>Net150/150</t>
  </si>
  <si>
    <t>25mm</t>
  </si>
  <si>
    <t>Net100/100</t>
  </si>
  <si>
    <t>Vægt TIBNOR</t>
  </si>
  <si>
    <t>EPD TIBNOR</t>
  </si>
  <si>
    <t>kgCO2/m2</t>
  </si>
  <si>
    <t>kgCO2/m</t>
  </si>
  <si>
    <t>CO2 Skagetråd</t>
  </si>
  <si>
    <t>CO2 TIBNOR</t>
  </si>
  <si>
    <t>CO2 Rebarmat</t>
  </si>
  <si>
    <t>CO2 forskelle</t>
  </si>
  <si>
    <t>Besparelse</t>
  </si>
  <si>
    <t>Armeringsnet</t>
  </si>
  <si>
    <t>Tibnor</t>
  </si>
  <si>
    <t>150/150/6</t>
  </si>
  <si>
    <t>Rebarmat</t>
  </si>
  <si>
    <t>100/100/4</t>
  </si>
  <si>
    <t>CO2</t>
  </si>
  <si>
    <t>8 mm</t>
  </si>
  <si>
    <t>6 mm</t>
  </si>
  <si>
    <t>16 mm</t>
  </si>
  <si>
    <t>10 mm</t>
  </si>
  <si>
    <t>Dexter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</si>
</sst>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27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164" fontId="1" fillId="0" borderId="8" xfId="0" applyNumberFormat="1" applyFont="1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7" xfId="0" applyBorder="1"/>
    <xf numFmtId="0" fontId="0" fillId="0" borderId="9" xfId="0" applyBorder="1"/>
    <xf numFmtId="2" fontId="0" fillId="0" borderId="8" xfId="0" applyNumberFormat="1" applyBorder="1"/>
    <xf numFmtId="9" fontId="0" fillId="0" borderId="0" xfId="2" applyFont="1"/>
    <xf numFmtId="9" fontId="0" fillId="0" borderId="8" xfId="2" applyFont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  <xf numFmtId="0" fontId="3" fillId="0" borderId="4" xfId="1" applyBorder="1" applyAlignment="1">
      <alignment horizontal="center"/>
    </xf>
  </cellXfs>
  <cellStyles count="3">
    <cellStyle name="Link" xfId="1" builtinId="8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EPD-Kiwa-EE-000447-EN.pdf" TargetMode="External"/><Relationship Id="rId2" Type="http://schemas.openxmlformats.org/officeDocument/2006/relationships/hyperlink" Target="EPD%20for%20armeringsst&#229;l\Tibnor.pdf" TargetMode="External"/><Relationship Id="rId1" Type="http://schemas.openxmlformats.org/officeDocument/2006/relationships/hyperlink" Target="EPD%20for%20armeringsst&#229;l\Produkt%20EPD%20-%20Skagen%20Tr&#229;dindustri%20-%20Armering.pdf" TargetMode="External"/><Relationship Id="rId4" Type="http://schemas.openxmlformats.org/officeDocument/2006/relationships/hyperlink" Target="..\..\Dextra%20Europe\DEXTRA%20EPD%20GF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6AEE-EC7F-43F6-832F-9616FC0817A7}">
  <dimension ref="B2:X51"/>
  <sheetViews>
    <sheetView tabSelected="1" workbookViewId="0">
      <selection activeCell="AR23" sqref="AR23"/>
    </sheetView>
  </sheetViews>
  <sheetFormatPr defaultRowHeight="15" x14ac:dyDescent="0.25"/>
  <cols>
    <col min="3" max="3" width="8" bestFit="1" customWidth="1"/>
    <col min="4" max="4" width="11.85546875" bestFit="1" customWidth="1"/>
    <col min="5" max="5" width="2.85546875" customWidth="1"/>
    <col min="6" max="6" width="7.140625" bestFit="1" customWidth="1"/>
    <col min="7" max="7" width="10" bestFit="1" customWidth="1"/>
    <col min="8" max="8" width="11.85546875" bestFit="1" customWidth="1"/>
    <col min="9" max="9" width="2.85546875" customWidth="1"/>
    <col min="10" max="10" width="7.140625" bestFit="1" customWidth="1"/>
    <col min="11" max="11" width="10" bestFit="1" customWidth="1"/>
    <col min="12" max="12" width="11.85546875" bestFit="1" customWidth="1"/>
    <col min="13" max="13" width="2.28515625" customWidth="1"/>
    <col min="16" max="16" width="11.85546875" bestFit="1" customWidth="1"/>
    <col min="18" max="18" width="10.7109375" bestFit="1" customWidth="1"/>
    <col min="20" max="20" width="10.140625" bestFit="1" customWidth="1"/>
  </cols>
  <sheetData>
    <row r="2" spans="2:21" ht="15.75" thickBot="1" x14ac:dyDescent="0.3"/>
    <row r="3" spans="2:21" x14ac:dyDescent="0.25">
      <c r="B3" s="24" t="s">
        <v>7</v>
      </c>
      <c r="C3" s="25"/>
      <c r="D3" s="25"/>
      <c r="E3" s="3"/>
      <c r="F3" s="25" t="s">
        <v>30</v>
      </c>
      <c r="G3" s="25"/>
      <c r="H3" s="25"/>
      <c r="I3" s="3"/>
      <c r="J3" s="25" t="s">
        <v>10</v>
      </c>
      <c r="K3" s="25"/>
      <c r="L3" s="26"/>
      <c r="N3" s="24" t="s">
        <v>48</v>
      </c>
      <c r="O3" s="25"/>
      <c r="P3" s="26"/>
    </row>
    <row r="4" spans="2:21" x14ac:dyDescent="0.25">
      <c r="B4" s="4" t="s">
        <v>8</v>
      </c>
      <c r="C4" s="2"/>
      <c r="D4" s="2" t="s">
        <v>9</v>
      </c>
      <c r="E4" s="2"/>
      <c r="F4" s="2" t="s">
        <v>8</v>
      </c>
      <c r="G4" s="2"/>
      <c r="H4" s="2" t="s">
        <v>9</v>
      </c>
      <c r="I4" s="2"/>
      <c r="J4" s="2" t="s">
        <v>8</v>
      </c>
      <c r="K4" s="2"/>
      <c r="L4" s="5" t="s">
        <v>9</v>
      </c>
      <c r="N4" s="4" t="s">
        <v>8</v>
      </c>
      <c r="O4" s="2"/>
      <c r="P4" s="5" t="s">
        <v>9</v>
      </c>
    </row>
    <row r="5" spans="2:21" ht="18" x14ac:dyDescent="0.35">
      <c r="B5" s="4" t="s">
        <v>0</v>
      </c>
      <c r="C5" s="2">
        <v>3.07</v>
      </c>
      <c r="D5" s="2" t="s">
        <v>4</v>
      </c>
      <c r="E5" s="2"/>
      <c r="F5" s="2" t="s">
        <v>0</v>
      </c>
      <c r="G5" s="12">
        <v>0.55300000000000005</v>
      </c>
      <c r="H5" s="2" t="s">
        <v>4</v>
      </c>
      <c r="I5" s="2"/>
      <c r="J5" s="2" t="s">
        <v>0</v>
      </c>
      <c r="K5" s="2">
        <v>2.97</v>
      </c>
      <c r="L5" s="5" t="s">
        <v>4</v>
      </c>
      <c r="N5" s="4" t="s">
        <v>0</v>
      </c>
      <c r="O5" s="11">
        <v>2.21</v>
      </c>
      <c r="P5" s="5" t="s">
        <v>4</v>
      </c>
    </row>
    <row r="6" spans="2:21" ht="18" x14ac:dyDescent="0.35">
      <c r="B6" s="4" t="s">
        <v>1</v>
      </c>
      <c r="C6" s="2">
        <f>6.43*10^(-2)</f>
        <v>6.4299999999999996E-2</v>
      </c>
      <c r="D6" s="2" t="s">
        <v>4</v>
      </c>
      <c r="E6" s="2"/>
      <c r="F6" s="2" t="s">
        <v>1</v>
      </c>
      <c r="G6" s="12">
        <v>2.3999999999999998E-3</v>
      </c>
      <c r="H6" s="2" t="s">
        <v>4</v>
      </c>
      <c r="I6" s="2"/>
      <c r="J6" s="2" t="s">
        <v>1</v>
      </c>
      <c r="K6" s="2">
        <f>1.47*10^(-3)</f>
        <v>1.47E-3</v>
      </c>
      <c r="L6" s="5" t="s">
        <v>4</v>
      </c>
      <c r="N6" s="4" t="s">
        <v>1</v>
      </c>
      <c r="O6" s="11"/>
      <c r="P6" s="5" t="s">
        <v>4</v>
      </c>
    </row>
    <row r="7" spans="2:21" ht="18" x14ac:dyDescent="0.35">
      <c r="B7" s="4" t="s">
        <v>2</v>
      </c>
      <c r="C7" s="2">
        <f>2.31*10^(-3)</f>
        <v>2.31E-3</v>
      </c>
      <c r="D7" s="2" t="s">
        <v>4</v>
      </c>
      <c r="E7" s="2"/>
      <c r="F7" s="2" t="s">
        <v>2</v>
      </c>
      <c r="G7" s="12">
        <v>6.8199999999999999E-4</v>
      </c>
      <c r="H7" s="2" t="s">
        <v>4</v>
      </c>
      <c r="I7" s="2"/>
      <c r="J7" s="2" t="s">
        <v>2</v>
      </c>
      <c r="K7" s="2">
        <f>6.08*10^(-5)</f>
        <v>6.0800000000000007E-5</v>
      </c>
      <c r="L7" s="5" t="s">
        <v>4</v>
      </c>
      <c r="N7" s="4" t="s">
        <v>2</v>
      </c>
      <c r="O7" s="11">
        <v>6.0600000000000001E-2</v>
      </c>
      <c r="P7" s="5" t="s">
        <v>4</v>
      </c>
    </row>
    <row r="8" spans="2:21" ht="18" x14ac:dyDescent="0.35">
      <c r="B8" s="4" t="s">
        <v>3</v>
      </c>
      <c r="C8" s="2">
        <v>-1.23</v>
      </c>
      <c r="D8" s="2" t="s">
        <v>4</v>
      </c>
      <c r="E8" s="2"/>
      <c r="F8" s="2" t="s">
        <v>3</v>
      </c>
      <c r="G8" s="12">
        <v>-3.0800000000000001E-2</v>
      </c>
      <c r="H8" s="2" t="s">
        <v>4</v>
      </c>
      <c r="I8" s="2"/>
      <c r="J8" s="2" t="s">
        <v>3</v>
      </c>
      <c r="K8" s="2">
        <f>-8.71*10^(-3)</f>
        <v>-8.7100000000000007E-3</v>
      </c>
      <c r="L8" s="5" t="s">
        <v>4</v>
      </c>
      <c r="N8" s="4" t="s">
        <v>3</v>
      </c>
      <c r="O8" s="2"/>
      <c r="P8" s="5" t="s">
        <v>4</v>
      </c>
    </row>
    <row r="9" spans="2:21" x14ac:dyDescent="0.25">
      <c r="B9" s="4"/>
      <c r="C9" s="2"/>
      <c r="D9" s="2"/>
      <c r="E9" s="2"/>
      <c r="F9" s="2"/>
      <c r="G9" s="2"/>
      <c r="H9" s="2"/>
      <c r="I9" s="2"/>
      <c r="J9" s="2"/>
      <c r="K9" s="2"/>
      <c r="L9" s="5"/>
      <c r="N9" s="4"/>
      <c r="O9" s="2"/>
      <c r="P9" s="5"/>
    </row>
    <row r="10" spans="2:21" ht="18.75" thickBot="1" x14ac:dyDescent="0.4">
      <c r="B10" s="6" t="s">
        <v>5</v>
      </c>
      <c r="C10" s="7">
        <f>C5+C6+C7</f>
        <v>3.1366099999999997</v>
      </c>
      <c r="D10" s="8" t="s">
        <v>6</v>
      </c>
      <c r="E10" s="9"/>
      <c r="F10" s="8" t="s">
        <v>5</v>
      </c>
      <c r="G10" s="7">
        <f>G5+G6+G7</f>
        <v>0.55608199999999997</v>
      </c>
      <c r="H10" s="8" t="s">
        <v>6</v>
      </c>
      <c r="I10" s="9"/>
      <c r="J10" s="8" t="s">
        <v>5</v>
      </c>
      <c r="K10" s="7">
        <f>K5+K6+K7</f>
        <v>2.9715308</v>
      </c>
      <c r="L10" s="10" t="s">
        <v>6</v>
      </c>
      <c r="N10" s="8" t="s">
        <v>5</v>
      </c>
      <c r="O10" s="7">
        <f>SUM(O5:O9)</f>
        <v>2.2706</v>
      </c>
      <c r="P10" s="10">
        <f>C10*1000</f>
        <v>3136.6099999999997</v>
      </c>
    </row>
    <row r="11" spans="2:21" ht="15.75" thickBot="1" x14ac:dyDescent="0.3"/>
    <row r="12" spans="2:21" x14ac:dyDescent="0.25">
      <c r="B12" s="21" t="s">
        <v>11</v>
      </c>
      <c r="C12" s="22"/>
      <c r="D12" s="22"/>
      <c r="E12" s="3"/>
      <c r="F12" s="22" t="s">
        <v>29</v>
      </c>
      <c r="G12" s="22"/>
      <c r="H12" s="22"/>
      <c r="I12" s="3"/>
      <c r="J12" s="22" t="s">
        <v>12</v>
      </c>
      <c r="K12" s="22"/>
      <c r="L12" s="22"/>
      <c r="M12" s="3"/>
      <c r="N12" s="22" t="s">
        <v>13</v>
      </c>
      <c r="O12" s="22"/>
      <c r="P12" s="23"/>
    </row>
    <row r="13" spans="2:21" x14ac:dyDescent="0.25">
      <c r="B13" s="18" t="s">
        <v>26</v>
      </c>
      <c r="C13" s="19"/>
      <c r="D13" s="19"/>
      <c r="E13" s="2"/>
      <c r="F13" s="19" t="s">
        <v>28</v>
      </c>
      <c r="G13" s="19"/>
      <c r="H13" s="19"/>
      <c r="I13" s="2"/>
      <c r="J13" s="19" t="s">
        <v>28</v>
      </c>
      <c r="K13" s="19"/>
      <c r="L13" s="19"/>
      <c r="M13" s="2"/>
      <c r="N13" s="19" t="s">
        <v>26</v>
      </c>
      <c r="O13" s="19"/>
      <c r="P13" s="20"/>
    </row>
    <row r="14" spans="2:21" x14ac:dyDescent="0.25">
      <c r="B14" s="4" t="s">
        <v>14</v>
      </c>
      <c r="C14" s="2"/>
      <c r="D14" s="2" t="s">
        <v>24</v>
      </c>
      <c r="E14" s="2"/>
      <c r="F14" s="2" t="s">
        <v>14</v>
      </c>
      <c r="G14" s="2"/>
      <c r="H14" s="2" t="s">
        <v>24</v>
      </c>
      <c r="I14" s="2"/>
      <c r="J14" s="2" t="s">
        <v>14</v>
      </c>
      <c r="K14" s="2">
        <v>0.125</v>
      </c>
      <c r="L14" s="2" t="s">
        <v>24</v>
      </c>
      <c r="M14" s="2"/>
      <c r="N14" s="2" t="s">
        <v>14</v>
      </c>
      <c r="O14" s="2"/>
      <c r="P14" s="5" t="s">
        <v>24</v>
      </c>
    </row>
    <row r="15" spans="2:21" x14ac:dyDescent="0.25">
      <c r="B15" s="4" t="s">
        <v>16</v>
      </c>
      <c r="C15" s="2"/>
      <c r="D15" s="2" t="s">
        <v>24</v>
      </c>
      <c r="E15" s="2"/>
      <c r="F15" s="2" t="s">
        <v>16</v>
      </c>
      <c r="G15" s="2"/>
      <c r="H15" s="2" t="s">
        <v>24</v>
      </c>
      <c r="I15" s="2"/>
      <c r="J15" s="2" t="s">
        <v>16</v>
      </c>
      <c r="K15" s="2">
        <v>0.25</v>
      </c>
      <c r="L15" s="2" t="s">
        <v>24</v>
      </c>
      <c r="M15" s="2"/>
      <c r="N15" s="2" t="s">
        <v>16</v>
      </c>
      <c r="O15" s="2"/>
      <c r="P15" s="5" t="s">
        <v>24</v>
      </c>
      <c r="U15" s="16"/>
    </row>
    <row r="16" spans="2:21" x14ac:dyDescent="0.25">
      <c r="B16" s="4" t="s">
        <v>17</v>
      </c>
      <c r="C16" s="2"/>
      <c r="D16" s="2" t="s">
        <v>24</v>
      </c>
      <c r="E16" s="2"/>
      <c r="F16" s="2" t="s">
        <v>17</v>
      </c>
      <c r="G16" s="2"/>
      <c r="H16" s="2" t="s">
        <v>24</v>
      </c>
      <c r="I16" s="2"/>
      <c r="J16" s="2" t="s">
        <v>17</v>
      </c>
      <c r="K16" s="2">
        <v>0.47</v>
      </c>
      <c r="L16" s="2" t="s">
        <v>24</v>
      </c>
      <c r="M16" s="2"/>
      <c r="N16" s="2" t="s">
        <v>17</v>
      </c>
      <c r="O16" s="2"/>
      <c r="P16" s="5" t="s">
        <v>24</v>
      </c>
      <c r="U16" s="1"/>
    </row>
    <row r="17" spans="2:21" x14ac:dyDescent="0.25">
      <c r="B17" s="4" t="s">
        <v>15</v>
      </c>
      <c r="C17" s="11"/>
      <c r="D17" s="2" t="s">
        <v>24</v>
      </c>
      <c r="E17" s="2"/>
      <c r="F17" s="2" t="s">
        <v>15</v>
      </c>
      <c r="G17" s="11">
        <f>24.6/11.75</f>
        <v>2.0936170212765957</v>
      </c>
      <c r="H17" s="2" t="s">
        <v>24</v>
      </c>
      <c r="I17" s="2"/>
      <c r="J17" s="2" t="s">
        <v>15</v>
      </c>
      <c r="K17" s="11">
        <v>0.61599999999999999</v>
      </c>
      <c r="L17" s="2" t="s">
        <v>24</v>
      </c>
      <c r="M17" s="2"/>
      <c r="N17" s="2" t="s">
        <v>15</v>
      </c>
      <c r="O17" s="11">
        <f>G17-K17</f>
        <v>1.4776170212765956</v>
      </c>
      <c r="P17" s="5" t="s">
        <v>24</v>
      </c>
      <c r="U17" s="16"/>
    </row>
    <row r="18" spans="2:21" x14ac:dyDescent="0.25">
      <c r="B18" s="4" t="s">
        <v>18</v>
      </c>
      <c r="C18" s="11"/>
      <c r="D18" s="2" t="s">
        <v>24</v>
      </c>
      <c r="E18" s="2"/>
      <c r="F18" s="2" t="s">
        <v>18</v>
      </c>
      <c r="G18" s="11">
        <f>35.5/11.75</f>
        <v>3.021276595744681</v>
      </c>
      <c r="H18" s="2" t="s">
        <v>24</v>
      </c>
      <c r="I18" s="2"/>
      <c r="J18" s="2" t="s">
        <v>18</v>
      </c>
      <c r="K18" s="11">
        <v>0.68899999999999995</v>
      </c>
      <c r="L18" s="2" t="s">
        <v>24</v>
      </c>
      <c r="M18" s="2"/>
      <c r="N18" s="2" t="s">
        <v>18</v>
      </c>
      <c r="O18" s="11">
        <f>G18-K18</f>
        <v>2.3322765957446809</v>
      </c>
      <c r="P18" s="5" t="s">
        <v>24</v>
      </c>
    </row>
    <row r="19" spans="2:21" x14ac:dyDescent="0.25"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5"/>
    </row>
    <row r="20" spans="2:21" x14ac:dyDescent="0.25">
      <c r="B20" s="18" t="s">
        <v>19</v>
      </c>
      <c r="C20" s="19"/>
      <c r="D20" s="19"/>
      <c r="E20" s="2"/>
      <c r="F20" s="19" t="s">
        <v>19</v>
      </c>
      <c r="G20" s="19"/>
      <c r="H20" s="19"/>
      <c r="I20" s="2"/>
      <c r="J20" s="19" t="s">
        <v>19</v>
      </c>
      <c r="K20" s="19"/>
      <c r="L20" s="19"/>
      <c r="M20" s="2"/>
      <c r="N20" s="19" t="s">
        <v>19</v>
      </c>
      <c r="O20" s="19"/>
      <c r="P20" s="20"/>
    </row>
    <row r="21" spans="2:21" x14ac:dyDescent="0.25">
      <c r="B21" s="4" t="s">
        <v>14</v>
      </c>
      <c r="C21" s="2"/>
      <c r="D21" s="2" t="s">
        <v>25</v>
      </c>
      <c r="E21" s="2"/>
      <c r="F21" s="2" t="s">
        <v>14</v>
      </c>
      <c r="G21" s="2"/>
      <c r="H21" s="2" t="s">
        <v>25</v>
      </c>
      <c r="I21" s="2"/>
      <c r="J21" s="2" t="s">
        <v>14</v>
      </c>
      <c r="K21" s="2"/>
      <c r="L21" s="2" t="s">
        <v>25</v>
      </c>
      <c r="M21" s="2"/>
      <c r="N21" s="2" t="s">
        <v>14</v>
      </c>
      <c r="O21" s="2"/>
      <c r="P21" s="5" t="s">
        <v>25</v>
      </c>
    </row>
    <row r="22" spans="2:21" x14ac:dyDescent="0.25">
      <c r="B22" s="4" t="s">
        <v>16</v>
      </c>
      <c r="C22" s="2"/>
      <c r="D22" s="2" t="s">
        <v>25</v>
      </c>
      <c r="E22" s="2"/>
      <c r="F22" s="2" t="s">
        <v>16</v>
      </c>
      <c r="G22" s="2"/>
      <c r="H22" s="2" t="s">
        <v>25</v>
      </c>
      <c r="I22" s="2"/>
      <c r="J22" s="2" t="s">
        <v>16</v>
      </c>
      <c r="K22" s="2"/>
      <c r="L22" s="2" t="s">
        <v>25</v>
      </c>
      <c r="M22" s="2"/>
      <c r="N22" s="2" t="s">
        <v>16</v>
      </c>
      <c r="O22" s="2"/>
      <c r="P22" s="5" t="s">
        <v>25</v>
      </c>
    </row>
    <row r="23" spans="2:21" x14ac:dyDescent="0.25">
      <c r="B23" s="4" t="s">
        <v>17</v>
      </c>
      <c r="C23" s="2"/>
      <c r="D23" s="2" t="s">
        <v>25</v>
      </c>
      <c r="E23" s="2"/>
      <c r="F23" s="2" t="s">
        <v>17</v>
      </c>
      <c r="G23" s="2"/>
      <c r="H23" s="2" t="s">
        <v>25</v>
      </c>
      <c r="I23" s="2"/>
      <c r="J23" s="2" t="s">
        <v>17</v>
      </c>
      <c r="K23" s="2">
        <v>4.4999999999999998E-2</v>
      </c>
      <c r="L23" s="2" t="s">
        <v>25</v>
      </c>
      <c r="M23" s="2"/>
      <c r="N23" s="2" t="s">
        <v>17</v>
      </c>
      <c r="O23" s="2"/>
      <c r="P23" s="5" t="s">
        <v>25</v>
      </c>
    </row>
    <row r="24" spans="2:21" x14ac:dyDescent="0.25">
      <c r="B24" s="4" t="s">
        <v>15</v>
      </c>
      <c r="C24" s="2"/>
      <c r="D24" s="2" t="s">
        <v>25</v>
      </c>
      <c r="E24" s="2"/>
      <c r="F24" s="2" t="s">
        <v>15</v>
      </c>
      <c r="G24" s="2"/>
      <c r="H24" s="2" t="s">
        <v>25</v>
      </c>
      <c r="I24" s="2"/>
      <c r="J24" s="2" t="s">
        <v>15</v>
      </c>
      <c r="K24" s="2">
        <v>5.8999999999999997E-2</v>
      </c>
      <c r="L24" s="2" t="s">
        <v>25</v>
      </c>
      <c r="M24" s="2"/>
      <c r="N24" s="2" t="s">
        <v>15</v>
      </c>
      <c r="O24" s="2"/>
      <c r="P24" s="5" t="s">
        <v>25</v>
      </c>
    </row>
    <row r="25" spans="2:21" x14ac:dyDescent="0.25">
      <c r="B25" s="4" t="s">
        <v>18</v>
      </c>
      <c r="C25" s="2">
        <v>0.22800000000000001</v>
      </c>
      <c r="D25" s="2" t="s">
        <v>25</v>
      </c>
      <c r="E25" s="2"/>
      <c r="F25" s="2" t="s">
        <v>18</v>
      </c>
      <c r="G25" s="2"/>
      <c r="H25" s="2" t="s">
        <v>25</v>
      </c>
      <c r="I25" s="2"/>
      <c r="J25" s="2" t="s">
        <v>18</v>
      </c>
      <c r="K25" s="2">
        <v>6.6000000000000003E-2</v>
      </c>
      <c r="L25" s="2" t="s">
        <v>25</v>
      </c>
      <c r="M25" s="2"/>
      <c r="N25" s="2" t="s">
        <v>18</v>
      </c>
      <c r="O25" s="2">
        <f t="shared" ref="O25:O30" si="0">C25-K25</f>
        <v>0.16200000000000001</v>
      </c>
      <c r="P25" s="5" t="s">
        <v>25</v>
      </c>
    </row>
    <row r="26" spans="2:21" x14ac:dyDescent="0.25">
      <c r="B26" s="4" t="s">
        <v>20</v>
      </c>
      <c r="C26" s="2">
        <v>0.40699999999999997</v>
      </c>
      <c r="D26" s="2" t="s">
        <v>25</v>
      </c>
      <c r="E26" s="2"/>
      <c r="F26" s="2" t="s">
        <v>20</v>
      </c>
      <c r="G26" s="2"/>
      <c r="H26" s="2" t="s">
        <v>25</v>
      </c>
      <c r="I26" s="2"/>
      <c r="J26" s="2" t="s">
        <v>20</v>
      </c>
      <c r="K26" s="2">
        <v>0.113</v>
      </c>
      <c r="L26" s="2" t="s">
        <v>25</v>
      </c>
      <c r="M26" s="2"/>
      <c r="N26" s="2" t="s">
        <v>20</v>
      </c>
      <c r="O26" s="2">
        <f t="shared" si="0"/>
        <v>0.29399999999999998</v>
      </c>
      <c r="P26" s="5" t="s">
        <v>25</v>
      </c>
    </row>
    <row r="27" spans="2:21" x14ac:dyDescent="0.25">
      <c r="B27" s="4" t="s">
        <v>21</v>
      </c>
      <c r="C27" s="2">
        <v>0.63600000000000001</v>
      </c>
      <c r="D27" s="2" t="s">
        <v>25</v>
      </c>
      <c r="E27" s="2"/>
      <c r="F27" s="2" t="s">
        <v>21</v>
      </c>
      <c r="G27" s="2"/>
      <c r="H27" s="2" t="s">
        <v>25</v>
      </c>
      <c r="I27" s="2"/>
      <c r="J27" s="2" t="s">
        <v>21</v>
      </c>
      <c r="K27" s="2">
        <v>0.17199999999999999</v>
      </c>
      <c r="L27" s="2" t="s">
        <v>25</v>
      </c>
      <c r="M27" s="2"/>
      <c r="N27" s="2" t="s">
        <v>21</v>
      </c>
      <c r="O27" s="2">
        <f t="shared" si="0"/>
        <v>0.46400000000000002</v>
      </c>
      <c r="P27" s="5" t="s">
        <v>25</v>
      </c>
    </row>
    <row r="28" spans="2:21" x14ac:dyDescent="0.25">
      <c r="B28" s="4" t="s">
        <v>22</v>
      </c>
      <c r="C28" s="2">
        <v>0.91500000000000004</v>
      </c>
      <c r="D28" s="2" t="s">
        <v>25</v>
      </c>
      <c r="E28" s="2"/>
      <c r="F28" s="2" t="s">
        <v>22</v>
      </c>
      <c r="G28" s="2"/>
      <c r="H28" s="2" t="s">
        <v>25</v>
      </c>
      <c r="I28" s="2"/>
      <c r="J28" s="2" t="s">
        <v>22</v>
      </c>
      <c r="K28" s="2">
        <v>0.24199999999999999</v>
      </c>
      <c r="L28" s="2" t="s">
        <v>25</v>
      </c>
      <c r="M28" s="2"/>
      <c r="N28" s="2" t="s">
        <v>22</v>
      </c>
      <c r="O28" s="2">
        <f t="shared" si="0"/>
        <v>0.67300000000000004</v>
      </c>
      <c r="P28" s="5" t="s">
        <v>25</v>
      </c>
    </row>
    <row r="29" spans="2:21" x14ac:dyDescent="0.25">
      <c r="B29" s="4" t="s">
        <v>23</v>
      </c>
      <c r="C29" s="2">
        <v>1.63</v>
      </c>
      <c r="D29" s="2" t="s">
        <v>25</v>
      </c>
      <c r="E29" s="2"/>
      <c r="F29" s="2" t="s">
        <v>23</v>
      </c>
      <c r="G29" s="2"/>
      <c r="H29" s="2" t="s">
        <v>25</v>
      </c>
      <c r="I29" s="2"/>
      <c r="J29" s="2" t="s">
        <v>23</v>
      </c>
      <c r="K29" s="2">
        <v>0.34499999999999997</v>
      </c>
      <c r="L29" s="2" t="s">
        <v>25</v>
      </c>
      <c r="M29" s="2"/>
      <c r="N29" s="2" t="s">
        <v>23</v>
      </c>
      <c r="O29" s="2">
        <f t="shared" si="0"/>
        <v>1.2849999999999999</v>
      </c>
      <c r="P29" s="5" t="s">
        <v>25</v>
      </c>
    </row>
    <row r="30" spans="2:21" ht="15.75" thickBot="1" x14ac:dyDescent="0.3">
      <c r="B30" s="13" t="s">
        <v>27</v>
      </c>
      <c r="C30" s="9">
        <v>3.97</v>
      </c>
      <c r="D30" s="9" t="s">
        <v>25</v>
      </c>
      <c r="E30" s="9"/>
      <c r="F30" s="9" t="s">
        <v>27</v>
      </c>
      <c r="G30" s="9"/>
      <c r="H30" s="9" t="s">
        <v>25</v>
      </c>
      <c r="I30" s="9"/>
      <c r="J30" s="9" t="s">
        <v>27</v>
      </c>
      <c r="K30" s="9">
        <v>0.9</v>
      </c>
      <c r="L30" s="9" t="s">
        <v>25</v>
      </c>
      <c r="M30" s="9"/>
      <c r="N30" s="9" t="s">
        <v>27</v>
      </c>
      <c r="O30" s="9">
        <f t="shared" si="0"/>
        <v>3.0700000000000003</v>
      </c>
      <c r="P30" s="14" t="s">
        <v>25</v>
      </c>
    </row>
    <row r="32" spans="2:21" ht="15.75" thickBot="1" x14ac:dyDescent="0.3"/>
    <row r="33" spans="2:24" ht="15.75" thickBot="1" x14ac:dyDescent="0.3">
      <c r="B33" s="21" t="s">
        <v>33</v>
      </c>
      <c r="C33" s="22"/>
      <c r="D33" s="22"/>
      <c r="E33" s="3"/>
      <c r="F33" s="22" t="s">
        <v>34</v>
      </c>
      <c r="G33" s="22"/>
      <c r="H33" s="22"/>
      <c r="I33" s="3"/>
      <c r="J33" s="22" t="s">
        <v>35</v>
      </c>
      <c r="K33" s="22"/>
      <c r="L33" s="22"/>
      <c r="M33" s="3"/>
      <c r="N33" s="22" t="s">
        <v>36</v>
      </c>
      <c r="O33" s="22"/>
      <c r="P33" s="23"/>
    </row>
    <row r="34" spans="2:24" x14ac:dyDescent="0.25">
      <c r="B34" s="18" t="s">
        <v>26</v>
      </c>
      <c r="C34" s="19"/>
      <c r="D34" s="19"/>
      <c r="E34" s="2"/>
      <c r="F34" s="19" t="s">
        <v>28</v>
      </c>
      <c r="G34" s="19"/>
      <c r="H34" s="19"/>
      <c r="I34" s="2"/>
      <c r="J34" s="19" t="s">
        <v>28</v>
      </c>
      <c r="K34" s="19"/>
      <c r="L34" s="19"/>
      <c r="M34" s="2"/>
      <c r="N34" s="19" t="s">
        <v>26</v>
      </c>
      <c r="O34" s="19"/>
      <c r="P34" s="20"/>
      <c r="R34" s="21" t="s">
        <v>38</v>
      </c>
      <c r="S34" s="22"/>
      <c r="T34" s="23"/>
      <c r="V34" s="21" t="s">
        <v>19</v>
      </c>
      <c r="W34" s="22"/>
      <c r="X34" s="23"/>
    </row>
    <row r="35" spans="2:24" x14ac:dyDescent="0.25">
      <c r="B35" s="4" t="s">
        <v>14</v>
      </c>
      <c r="C35" s="2"/>
      <c r="D35" s="2" t="s">
        <v>31</v>
      </c>
      <c r="E35" s="2"/>
      <c r="F35" s="2" t="s">
        <v>14</v>
      </c>
      <c r="G35" s="2"/>
      <c r="H35" s="2" t="s">
        <v>31</v>
      </c>
      <c r="I35" s="2"/>
      <c r="J35" s="2" t="s">
        <v>14</v>
      </c>
      <c r="K35" s="11">
        <f>K14*$K$10</f>
        <v>0.37144135</v>
      </c>
      <c r="L35" s="2" t="s">
        <v>31</v>
      </c>
      <c r="M35" s="2"/>
      <c r="N35" s="2" t="s">
        <v>14</v>
      </c>
      <c r="O35" s="2"/>
      <c r="P35" s="5" t="s">
        <v>31</v>
      </c>
      <c r="R35" s="18" t="s">
        <v>39</v>
      </c>
      <c r="S35" s="19"/>
      <c r="T35" s="20"/>
      <c r="V35" s="4" t="s">
        <v>46</v>
      </c>
      <c r="W35" s="11">
        <f>C50</f>
        <v>5.1126742999999992</v>
      </c>
      <c r="X35" s="5" t="s">
        <v>32</v>
      </c>
    </row>
    <row r="36" spans="2:24" x14ac:dyDescent="0.25">
      <c r="B36" s="4" t="s">
        <v>16</v>
      </c>
      <c r="C36" s="2"/>
      <c r="D36" s="2" t="s">
        <v>31</v>
      </c>
      <c r="E36" s="2"/>
      <c r="F36" s="2" t="s">
        <v>16</v>
      </c>
      <c r="G36" s="2"/>
      <c r="H36" s="2" t="s">
        <v>31</v>
      </c>
      <c r="I36" s="2"/>
      <c r="J36" s="2" t="s">
        <v>16</v>
      </c>
      <c r="K36" s="11">
        <f t="shared" ref="K36:K39" si="1">K15*$K$10</f>
        <v>0.74288270000000001</v>
      </c>
      <c r="L36" s="2" t="s">
        <v>31</v>
      </c>
      <c r="M36" s="2"/>
      <c r="N36" s="2" t="s">
        <v>16</v>
      </c>
      <c r="O36" s="2"/>
      <c r="P36" s="5" t="s">
        <v>31</v>
      </c>
      <c r="R36" s="4" t="s">
        <v>40</v>
      </c>
      <c r="S36" s="11">
        <f>G39</f>
        <v>1.6800775319148935</v>
      </c>
      <c r="T36" s="5" t="s">
        <v>31</v>
      </c>
      <c r="V36" s="18" t="s">
        <v>41</v>
      </c>
      <c r="W36" s="19"/>
      <c r="X36" s="20"/>
    </row>
    <row r="37" spans="2:24" x14ac:dyDescent="0.25">
      <c r="B37" s="4" t="s">
        <v>17</v>
      </c>
      <c r="C37" s="2"/>
      <c r="D37" s="2" t="s">
        <v>31</v>
      </c>
      <c r="E37" s="2"/>
      <c r="F37" s="2" t="s">
        <v>17</v>
      </c>
      <c r="G37" s="2"/>
      <c r="H37" s="2" t="s">
        <v>31</v>
      </c>
      <c r="I37" s="2"/>
      <c r="J37" s="2" t="s">
        <v>17</v>
      </c>
      <c r="K37" s="11">
        <f>K16*$K$10</f>
        <v>1.3966194759999999</v>
      </c>
      <c r="L37" s="2" t="s">
        <v>31</v>
      </c>
      <c r="M37" s="2"/>
      <c r="N37" s="2" t="s">
        <v>17</v>
      </c>
      <c r="O37" s="11">
        <f>G39-K37</f>
        <v>0.28345805591489359</v>
      </c>
      <c r="P37" s="5" t="s">
        <v>31</v>
      </c>
      <c r="R37" s="18" t="s">
        <v>41</v>
      </c>
      <c r="S37" s="19"/>
      <c r="T37" s="20"/>
      <c r="V37" s="4" t="s">
        <v>47</v>
      </c>
      <c r="W37" s="11">
        <f>K48</f>
        <v>0.51110329759999995</v>
      </c>
      <c r="X37" s="5" t="s">
        <v>32</v>
      </c>
    </row>
    <row r="38" spans="2:24" ht="15.75" thickBot="1" x14ac:dyDescent="0.3">
      <c r="B38" s="4" t="s">
        <v>15</v>
      </c>
      <c r="C38" s="11"/>
      <c r="D38" s="2" t="s">
        <v>31</v>
      </c>
      <c r="E38" s="2"/>
      <c r="F38" s="2" t="s">
        <v>15</v>
      </c>
      <c r="G38" s="11">
        <f>G17*G10</f>
        <v>1.1642227404255319</v>
      </c>
      <c r="H38" s="2" t="s">
        <v>31</v>
      </c>
      <c r="I38" s="2"/>
      <c r="J38" s="2" t="s">
        <v>15</v>
      </c>
      <c r="K38" s="11">
        <f>K17*$K$10</f>
        <v>1.8304629727999999</v>
      </c>
      <c r="L38" s="2" t="s">
        <v>31</v>
      </c>
      <c r="M38" s="2"/>
      <c r="N38" s="2" t="s">
        <v>15</v>
      </c>
      <c r="O38" s="11">
        <f>G38-K38</f>
        <v>-0.66624023237446806</v>
      </c>
      <c r="P38" s="5" t="s">
        <v>31</v>
      </c>
      <c r="R38" s="4" t="s">
        <v>42</v>
      </c>
      <c r="S38" s="11">
        <f>K37</f>
        <v>1.3966194759999999</v>
      </c>
      <c r="T38" s="5" t="s">
        <v>31</v>
      </c>
      <c r="V38" s="13" t="s">
        <v>37</v>
      </c>
      <c r="W38" s="17">
        <f>(W35-W37)/W35</f>
        <v>0.9000321030424332</v>
      </c>
      <c r="X38" s="14" t="s">
        <v>43</v>
      </c>
    </row>
    <row r="39" spans="2:24" ht="15.75" thickBot="1" x14ac:dyDescent="0.3">
      <c r="B39" s="4" t="s">
        <v>18</v>
      </c>
      <c r="C39" s="11"/>
      <c r="D39" s="2" t="s">
        <v>31</v>
      </c>
      <c r="E39" s="2"/>
      <c r="F39" s="2" t="s">
        <v>18</v>
      </c>
      <c r="G39" s="11">
        <f>G10*G18</f>
        <v>1.6800775319148935</v>
      </c>
      <c r="H39" s="2" t="s">
        <v>31</v>
      </c>
      <c r="I39" s="2"/>
      <c r="J39" s="2" t="s">
        <v>18</v>
      </c>
      <c r="K39" s="11">
        <f t="shared" si="1"/>
        <v>2.0473847211999998</v>
      </c>
      <c r="L39" s="2" t="s">
        <v>31</v>
      </c>
      <c r="M39" s="2"/>
      <c r="N39" s="2" t="s">
        <v>18</v>
      </c>
      <c r="O39" s="11">
        <f>G39-K39</f>
        <v>-0.36730718928510631</v>
      </c>
      <c r="P39" s="5" t="s">
        <v>31</v>
      </c>
      <c r="R39" s="13" t="s">
        <v>37</v>
      </c>
      <c r="S39" s="17">
        <f>(S36-S38)/S36</f>
        <v>0.16871724699027313</v>
      </c>
      <c r="T39" s="14" t="s">
        <v>43</v>
      </c>
    </row>
    <row r="40" spans="2:24" x14ac:dyDescent="0.25"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5"/>
    </row>
    <row r="41" spans="2:24" ht="15.75" thickBot="1" x14ac:dyDescent="0.3">
      <c r="B41" s="18" t="s">
        <v>19</v>
      </c>
      <c r="C41" s="19"/>
      <c r="D41" s="19"/>
      <c r="E41" s="2"/>
      <c r="F41" s="19" t="s">
        <v>19</v>
      </c>
      <c r="G41" s="19"/>
      <c r="H41" s="19"/>
      <c r="I41" s="2"/>
      <c r="J41" s="19" t="s">
        <v>19</v>
      </c>
      <c r="K41" s="19"/>
      <c r="L41" s="19"/>
      <c r="M41" s="2"/>
      <c r="N41" s="19" t="s">
        <v>19</v>
      </c>
      <c r="O41" s="19"/>
      <c r="P41" s="20"/>
    </row>
    <row r="42" spans="2:24" x14ac:dyDescent="0.25">
      <c r="B42" s="4" t="s">
        <v>14</v>
      </c>
      <c r="C42" s="2"/>
      <c r="D42" s="2" t="s">
        <v>25</v>
      </c>
      <c r="E42" s="2"/>
      <c r="F42" s="2" t="s">
        <v>14</v>
      </c>
      <c r="G42" s="2"/>
      <c r="H42" s="2" t="s">
        <v>32</v>
      </c>
      <c r="I42" s="2"/>
      <c r="J42" s="2" t="s">
        <v>14</v>
      </c>
      <c r="K42" s="2"/>
      <c r="L42" s="2" t="s">
        <v>32</v>
      </c>
      <c r="M42" s="2"/>
      <c r="N42" s="2" t="s">
        <v>14</v>
      </c>
      <c r="O42" s="2"/>
      <c r="P42" s="5" t="s">
        <v>32</v>
      </c>
      <c r="R42" s="21" t="s">
        <v>19</v>
      </c>
      <c r="S42" s="22"/>
      <c r="T42" s="23"/>
    </row>
    <row r="43" spans="2:24" x14ac:dyDescent="0.25">
      <c r="B43" s="4" t="s">
        <v>16</v>
      </c>
      <c r="C43" s="2"/>
      <c r="D43" s="2" t="s">
        <v>25</v>
      </c>
      <c r="E43" s="2"/>
      <c r="F43" s="2" t="s">
        <v>16</v>
      </c>
      <c r="G43" s="2"/>
      <c r="H43" s="2" t="s">
        <v>32</v>
      </c>
      <c r="I43" s="2"/>
      <c r="J43" s="2" t="s">
        <v>16</v>
      </c>
      <c r="K43" s="2"/>
      <c r="L43" s="2" t="s">
        <v>32</v>
      </c>
      <c r="M43" s="2"/>
      <c r="N43" s="2" t="s">
        <v>16</v>
      </c>
      <c r="O43" s="2"/>
      <c r="P43" s="5" t="s">
        <v>32</v>
      </c>
      <c r="R43" s="4" t="s">
        <v>44</v>
      </c>
      <c r="S43" s="11">
        <f>C47</f>
        <v>1.2766002699999999</v>
      </c>
      <c r="T43" s="5" t="s">
        <v>32</v>
      </c>
    </row>
    <row r="44" spans="2:24" x14ac:dyDescent="0.25">
      <c r="B44" s="4" t="s">
        <v>17</v>
      </c>
      <c r="C44" s="2"/>
      <c r="D44" s="2" t="s">
        <v>25</v>
      </c>
      <c r="E44" s="2"/>
      <c r="F44" s="2" t="s">
        <v>17</v>
      </c>
      <c r="G44" s="2"/>
      <c r="H44" s="2" t="s">
        <v>32</v>
      </c>
      <c r="I44" s="2"/>
      <c r="J44" s="2" t="s">
        <v>17</v>
      </c>
      <c r="K44" s="11">
        <f>$K$10*K23</f>
        <v>0.13371888600000001</v>
      </c>
      <c r="L44" s="2" t="s">
        <v>32</v>
      </c>
      <c r="M44" s="2"/>
      <c r="N44" s="2" t="s">
        <v>17</v>
      </c>
      <c r="O44" s="2"/>
      <c r="P44" s="5" t="s">
        <v>32</v>
      </c>
      <c r="R44" s="18" t="s">
        <v>41</v>
      </c>
      <c r="S44" s="19"/>
      <c r="T44" s="20"/>
    </row>
    <row r="45" spans="2:24" x14ac:dyDescent="0.25">
      <c r="B45" s="4" t="s">
        <v>15</v>
      </c>
      <c r="C45" s="2"/>
      <c r="D45" s="2" t="s">
        <v>25</v>
      </c>
      <c r="E45" s="2"/>
      <c r="F45" s="2" t="s">
        <v>15</v>
      </c>
      <c r="G45" s="2"/>
      <c r="H45" s="2" t="s">
        <v>32</v>
      </c>
      <c r="I45" s="2"/>
      <c r="J45" s="2" t="s">
        <v>15</v>
      </c>
      <c r="K45" s="11">
        <f t="shared" ref="K45:K51" si="2">$K$10*K24</f>
        <v>0.17532031719999999</v>
      </c>
      <c r="L45" s="2" t="s">
        <v>32</v>
      </c>
      <c r="M45" s="2"/>
      <c r="N45" s="2" t="s">
        <v>15</v>
      </c>
      <c r="O45" s="2"/>
      <c r="P45" s="5" t="s">
        <v>32</v>
      </c>
      <c r="R45" s="4" t="s">
        <v>45</v>
      </c>
      <c r="S45" s="11">
        <f>K46</f>
        <v>0.19612103280000001</v>
      </c>
      <c r="T45" s="5" t="s">
        <v>32</v>
      </c>
    </row>
    <row r="46" spans="2:24" ht="15.75" thickBot="1" x14ac:dyDescent="0.3">
      <c r="B46" s="4" t="s">
        <v>18</v>
      </c>
      <c r="C46" s="11">
        <f>C25*$C$10</f>
        <v>0.71514707999999994</v>
      </c>
      <c r="D46" s="2" t="s">
        <v>32</v>
      </c>
      <c r="E46" s="2"/>
      <c r="F46" s="2" t="s">
        <v>18</v>
      </c>
      <c r="G46" s="2"/>
      <c r="H46" s="2" t="s">
        <v>32</v>
      </c>
      <c r="I46" s="2"/>
      <c r="J46" s="2" t="s">
        <v>18</v>
      </c>
      <c r="K46" s="11">
        <f t="shared" si="2"/>
        <v>0.19612103280000001</v>
      </c>
      <c r="L46" s="2" t="s">
        <v>32</v>
      </c>
      <c r="M46" s="2"/>
      <c r="N46" s="2" t="s">
        <v>18</v>
      </c>
      <c r="O46" s="11">
        <f t="shared" ref="O46:O51" si="3">C46-K46</f>
        <v>0.5190260471999999</v>
      </c>
      <c r="P46" s="5" t="s">
        <v>32</v>
      </c>
      <c r="R46" s="13" t="s">
        <v>37</v>
      </c>
      <c r="S46" s="17">
        <f>(S43-S45)/S43</f>
        <v>0.84637240222422949</v>
      </c>
      <c r="T46" s="14" t="s">
        <v>43</v>
      </c>
    </row>
    <row r="47" spans="2:24" x14ac:dyDescent="0.25">
      <c r="B47" s="4" t="s">
        <v>20</v>
      </c>
      <c r="C47" s="11">
        <f t="shared" ref="C47:C51" si="4">C26*$C$10</f>
        <v>1.2766002699999999</v>
      </c>
      <c r="D47" s="2" t="s">
        <v>32</v>
      </c>
      <c r="E47" s="2"/>
      <c r="F47" s="2" t="s">
        <v>20</v>
      </c>
      <c r="G47" s="2"/>
      <c r="H47" s="2" t="s">
        <v>32</v>
      </c>
      <c r="I47" s="2"/>
      <c r="J47" s="2" t="s">
        <v>20</v>
      </c>
      <c r="K47" s="11">
        <f t="shared" si="2"/>
        <v>0.33578298039999999</v>
      </c>
      <c r="L47" s="2" t="s">
        <v>32</v>
      </c>
      <c r="M47" s="2"/>
      <c r="N47" s="2" t="s">
        <v>20</v>
      </c>
      <c r="O47" s="11">
        <f t="shared" si="3"/>
        <v>0.94081728959999988</v>
      </c>
      <c r="P47" s="5" t="s">
        <v>32</v>
      </c>
    </row>
    <row r="48" spans="2:24" x14ac:dyDescent="0.25">
      <c r="B48" s="4" t="s">
        <v>21</v>
      </c>
      <c r="C48" s="11">
        <f t="shared" si="4"/>
        <v>1.9948839599999999</v>
      </c>
      <c r="D48" s="2" t="s">
        <v>32</v>
      </c>
      <c r="E48" s="2"/>
      <c r="F48" s="2" t="s">
        <v>21</v>
      </c>
      <c r="G48" s="2"/>
      <c r="H48" s="2" t="s">
        <v>25</v>
      </c>
      <c r="I48" s="2"/>
      <c r="J48" s="2" t="s">
        <v>21</v>
      </c>
      <c r="K48" s="11">
        <f t="shared" si="2"/>
        <v>0.51110329759999995</v>
      </c>
      <c r="L48" s="2" t="s">
        <v>25</v>
      </c>
      <c r="M48" s="2"/>
      <c r="N48" s="2" t="s">
        <v>21</v>
      </c>
      <c r="O48" s="11">
        <f t="shared" si="3"/>
        <v>1.4837806624000001</v>
      </c>
      <c r="P48" s="5" t="s">
        <v>32</v>
      </c>
    </row>
    <row r="49" spans="2:16" x14ac:dyDescent="0.25">
      <c r="B49" s="4" t="s">
        <v>22</v>
      </c>
      <c r="C49" s="11">
        <f t="shared" si="4"/>
        <v>2.8699981499999998</v>
      </c>
      <c r="D49" s="2" t="s">
        <v>32</v>
      </c>
      <c r="E49" s="2"/>
      <c r="F49" s="2" t="s">
        <v>22</v>
      </c>
      <c r="G49" s="2"/>
      <c r="H49" s="2" t="s">
        <v>25</v>
      </c>
      <c r="I49" s="2"/>
      <c r="J49" s="2" t="s">
        <v>22</v>
      </c>
      <c r="K49" s="11">
        <f t="shared" si="2"/>
        <v>0.71911045360000003</v>
      </c>
      <c r="L49" s="2" t="s">
        <v>25</v>
      </c>
      <c r="M49" s="2"/>
      <c r="N49" s="2" t="s">
        <v>22</v>
      </c>
      <c r="O49" s="11">
        <f t="shared" si="3"/>
        <v>2.1508876963999999</v>
      </c>
      <c r="P49" s="5" t="s">
        <v>32</v>
      </c>
    </row>
    <row r="50" spans="2:16" x14ac:dyDescent="0.25">
      <c r="B50" s="4" t="s">
        <v>23</v>
      </c>
      <c r="C50" s="11">
        <f t="shared" si="4"/>
        <v>5.1126742999999992</v>
      </c>
      <c r="D50" s="2" t="s">
        <v>32</v>
      </c>
      <c r="E50" s="2"/>
      <c r="F50" s="2" t="s">
        <v>23</v>
      </c>
      <c r="G50" s="2"/>
      <c r="H50" s="2" t="s">
        <v>25</v>
      </c>
      <c r="I50" s="2"/>
      <c r="J50" s="2" t="s">
        <v>23</v>
      </c>
      <c r="K50" s="11">
        <f t="shared" si="2"/>
        <v>1.0251781259999999</v>
      </c>
      <c r="L50" s="2" t="s">
        <v>25</v>
      </c>
      <c r="M50" s="2"/>
      <c r="N50" s="2" t="s">
        <v>23</v>
      </c>
      <c r="O50" s="11">
        <f t="shared" si="3"/>
        <v>4.0874961739999991</v>
      </c>
      <c r="P50" s="5" t="s">
        <v>32</v>
      </c>
    </row>
    <row r="51" spans="2:16" ht="15.75" thickBot="1" x14ac:dyDescent="0.3">
      <c r="B51" s="13" t="s">
        <v>27</v>
      </c>
      <c r="C51" s="15">
        <f t="shared" si="4"/>
        <v>12.4523417</v>
      </c>
      <c r="D51" s="9" t="s">
        <v>32</v>
      </c>
      <c r="E51" s="9"/>
      <c r="F51" s="9" t="s">
        <v>27</v>
      </c>
      <c r="G51" s="9"/>
      <c r="H51" s="9" t="s">
        <v>25</v>
      </c>
      <c r="I51" s="9"/>
      <c r="J51" s="9" t="s">
        <v>27</v>
      </c>
      <c r="K51" s="15">
        <f t="shared" si="2"/>
        <v>2.6743777200000003</v>
      </c>
      <c r="L51" s="9" t="s">
        <v>25</v>
      </c>
      <c r="M51" s="9"/>
      <c r="N51" s="9" t="s">
        <v>27</v>
      </c>
      <c r="O51" s="15">
        <f t="shared" si="3"/>
        <v>9.7779639799999991</v>
      </c>
      <c r="P51" s="14" t="s">
        <v>32</v>
      </c>
    </row>
  </sheetData>
  <mergeCells count="35">
    <mergeCell ref="V34:X34"/>
    <mergeCell ref="V36:X36"/>
    <mergeCell ref="R34:T34"/>
    <mergeCell ref="R35:T35"/>
    <mergeCell ref="R37:T37"/>
    <mergeCell ref="R42:T42"/>
    <mergeCell ref="R44:T44"/>
    <mergeCell ref="B3:D3"/>
    <mergeCell ref="J3:L3"/>
    <mergeCell ref="N3:P3"/>
    <mergeCell ref="B12:D12"/>
    <mergeCell ref="J12:L12"/>
    <mergeCell ref="N12:P12"/>
    <mergeCell ref="F3:H3"/>
    <mergeCell ref="F12:H12"/>
    <mergeCell ref="B13:D13"/>
    <mergeCell ref="J13:L13"/>
    <mergeCell ref="J20:L20"/>
    <mergeCell ref="N13:P13"/>
    <mergeCell ref="N20:P20"/>
    <mergeCell ref="F13:H13"/>
    <mergeCell ref="F20:H20"/>
    <mergeCell ref="B33:D33"/>
    <mergeCell ref="F33:H33"/>
    <mergeCell ref="J33:L33"/>
    <mergeCell ref="N33:P33"/>
    <mergeCell ref="B20:D20"/>
    <mergeCell ref="B34:D34"/>
    <mergeCell ref="F34:H34"/>
    <mergeCell ref="J34:L34"/>
    <mergeCell ref="N34:P34"/>
    <mergeCell ref="B41:D41"/>
    <mergeCell ref="F41:H41"/>
    <mergeCell ref="J41:L41"/>
    <mergeCell ref="N41:P41"/>
  </mergeCells>
  <phoneticPr fontId="6" type="noConversion"/>
  <hyperlinks>
    <hyperlink ref="B3:D3" r:id="rId1" display="EPD Skagen tråd" xr:uid="{8B0571B0-B875-49F6-B2C9-196348755579}"/>
    <hyperlink ref="F3:H3" r:id="rId2" display="EPD TIBNOR" xr:uid="{40876E4C-63B9-4391-AA20-65498217E8A0}"/>
    <hyperlink ref="J3:L3" r:id="rId3" display="EPD Rebarmat" xr:uid="{23875BB0-6BDB-44BE-BE5B-2783FED6F7B7}"/>
    <hyperlink ref="N3:P3" r:id="rId4" display="Dexter" xr:uid="{176AC90B-BF79-4EBB-AD60-EC48122BF2D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830D2DC41BF418078E3A50EE6124A" ma:contentTypeVersion="19" ma:contentTypeDescription="Opret et nyt dokument." ma:contentTypeScope="" ma:versionID="95b8121f661f20147fe94f27ede66b3f">
  <xsd:schema xmlns:xsd="http://www.w3.org/2001/XMLSchema" xmlns:xs="http://www.w3.org/2001/XMLSchema" xmlns:p="http://schemas.microsoft.com/office/2006/metadata/properties" xmlns:ns2="7d9fc20f-9728-46c6-8eda-ef6968266939" xmlns:ns3="58acc658-873c-4b6a-82d2-626cb4735d70" targetNamespace="http://schemas.microsoft.com/office/2006/metadata/properties" ma:root="true" ma:fieldsID="961004ec620cabca1db7434dc3536110" ns2:_="" ns3:_="">
    <xsd:import namespace="7d9fc20f-9728-46c6-8eda-ef6968266939"/>
    <xsd:import namespace="58acc658-873c-4b6a-82d2-626cb4735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fc20f-9728-46c6-8eda-ef6968266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80169c9c-0be9-447f-b1db-9aaeeab6fd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cc658-873c-4b6a-82d2-626cb4735d7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7c5135c-3aa0-4b22-a6b2-1c7d9a71c4c4}" ma:internalName="TaxCatchAll" ma:showField="CatchAllData" ma:web="58acc658-873c-4b6a-82d2-626cb4735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acc658-873c-4b6a-82d2-626cb4735d70" xsi:nil="true"/>
    <lcf76f155ced4ddcb4097134ff3c332f xmlns="7d9fc20f-9728-46c6-8eda-ef69682669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8007CC-7BDF-4E51-98F3-9F762CEE6CDF}"/>
</file>

<file path=customXml/itemProps2.xml><?xml version="1.0" encoding="utf-8"?>
<ds:datastoreItem xmlns:ds="http://schemas.openxmlformats.org/officeDocument/2006/customXml" ds:itemID="{C898D9BC-CF9D-49F5-9646-EE8173258884}"/>
</file>

<file path=customXml/itemProps3.xml><?xml version="1.0" encoding="utf-8"?>
<ds:datastoreItem xmlns:ds="http://schemas.openxmlformats.org/officeDocument/2006/customXml" ds:itemID="{769A340D-5126-4DF9-B833-FD3B605BE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Simpel sammenligning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Wøldike Dupont</dc:creator>
  <cp:lastModifiedBy>Christoffer Aaby</cp:lastModifiedBy>
  <dcterms:created xsi:type="dcterms:W3CDTF">2015-06-05T18:19:34Z</dcterms:created>
  <dcterms:modified xsi:type="dcterms:W3CDTF">2025-11-19T12:52:58Z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0x0101008E2830D2DC41BF418078E3A50EE6124A</vt:lpwstr>
  </property>
</Properties>
</file>